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9300" activeTab="3"/>
  </bookViews>
  <sheets>
    <sheet name="759-758" sheetId="1" r:id="rId1"/>
    <sheet name="758-757" sheetId="2" r:id="rId2"/>
    <sheet name="757-756" sheetId="3" r:id="rId3"/>
    <sheet name="756-759" sheetId="4" r:id="rId4"/>
  </sheets>
  <definedNames/>
  <calcPr fullCalcOnLoad="1"/>
</workbook>
</file>

<file path=xl/sharedStrings.xml><?xml version="1.0" encoding="utf-8"?>
<sst xmlns="http://schemas.openxmlformats.org/spreadsheetml/2006/main" count="130" uniqueCount="67">
  <si>
    <t>#757</t>
  </si>
  <si>
    <t>#758</t>
  </si>
  <si>
    <t>y</t>
  </si>
  <si>
    <t>x</t>
  </si>
  <si>
    <t>#756</t>
  </si>
  <si>
    <t>#759</t>
  </si>
  <si>
    <t>Straight line distance(m)</t>
  </si>
  <si>
    <t>Actual boundary length(m)</t>
  </si>
  <si>
    <t>length (m)</t>
  </si>
  <si>
    <t>n/a</t>
  </si>
  <si>
    <t>% longer</t>
  </si>
  <si>
    <t xml:space="preserve">%longer </t>
  </si>
  <si>
    <r>
      <t xml:space="preserve">INTERIOR ANGLES BETWEEN </t>
    </r>
    <r>
      <rPr>
        <b/>
        <sz val="10"/>
        <rFont val="Arial"/>
        <family val="2"/>
      </rPr>
      <t>STRAIGHT LINES</t>
    </r>
    <r>
      <rPr>
        <sz val="10"/>
        <rFont val="Arial"/>
        <family val="0"/>
      </rPr>
      <t xml:space="preserve"> CONNECTING THE STONES</t>
    </r>
  </si>
  <si>
    <t>angle in degrees</t>
  </si>
  <si>
    <t>stone #</t>
  </si>
  <si>
    <t>759-758</t>
  </si>
  <si>
    <t>758-757</t>
  </si>
  <si>
    <t>757-756</t>
  </si>
  <si>
    <t>756-759</t>
  </si>
  <si>
    <t>TOTAL</t>
  </si>
  <si>
    <t>Actual (m)</t>
  </si>
  <si>
    <t>Str. line (m)</t>
  </si>
  <si>
    <t>ENCLAVE PERIMETER</t>
  </si>
  <si>
    <t xml:space="preserve">NOTE: there seem to be some discrepancies in the figures in the ATLAS. E.g. Dist(757-756) is given as both 155.45 and 155.51m. </t>
  </si>
  <si>
    <t xml:space="preserve">Data used in these calculations taken from ATLAS FRONTIERE GERMANO-BELGE, 1922. </t>
  </si>
  <si>
    <t xml:space="preserve">Copies held in Library of Congress, Washington; Royal Geog. Soc., London; Bibl. Roy. Belg., Brussels. </t>
  </si>
  <si>
    <t>Presumably copies also in Paris, Berlin, Rome, and possibly Tokyo.</t>
  </si>
  <si>
    <t>rectangle</t>
  </si>
  <si>
    <t>triangle</t>
  </si>
  <si>
    <t>total</t>
  </si>
  <si>
    <t>segment #</t>
  </si>
  <si>
    <t>checksum</t>
  </si>
  <si>
    <t>TOTAL (sq.m)</t>
  </si>
  <si>
    <t>To calculate area, we draw perpendiculars from the x-axis to each turning point. If either of the turning points of a segment has y-value=0, this creates a triangle.</t>
  </si>
  <si>
    <t>AREA between actual boundary and straight line joining boundary stones.</t>
  </si>
  <si>
    <t xml:space="preserve">Else it creates a rectangle with a triangle on top. Total area of the deviation of the boundary from a straight line connecting the 2 pillars is the sum of these triangles &amp; rectangles. </t>
  </si>
  <si>
    <t>In segments where the boundary is below/inside the straight line, the area will become negative.</t>
  </si>
  <si>
    <t>a</t>
  </si>
  <si>
    <t>A</t>
  </si>
  <si>
    <t>b</t>
  </si>
  <si>
    <t>c</t>
  </si>
  <si>
    <t>Area = sqrt(s*(s-a)*(s-b)*(s-c))</t>
  </si>
  <si>
    <t>s=(a+b+c)/2</t>
  </si>
  <si>
    <t>ENCLAVE AREA:</t>
  </si>
  <si>
    <t>Divide quadrilateral into 2 triangles, calculate area of each, then sum:</t>
  </si>
  <si>
    <t>Triangle 1</t>
  </si>
  <si>
    <t>Triangle 2</t>
  </si>
  <si>
    <t>so:</t>
  </si>
  <si>
    <t>or</t>
  </si>
  <si>
    <t>Area(Tri2):</t>
  </si>
  <si>
    <t>Area(Tri1):</t>
  </si>
  <si>
    <t>(depending on which value is used for length of main diagonal.</t>
  </si>
  <si>
    <t>note values calculated for 'a' differ slightly. This should not happen.</t>
  </si>
  <si>
    <r>
      <t xml:space="preserve">Draw diagonal between pillars 757 and 759. </t>
    </r>
    <r>
      <rPr>
        <b/>
        <sz val="10"/>
        <rFont val="Arial"/>
        <family val="2"/>
      </rPr>
      <t>Length of this is 'a'</t>
    </r>
    <r>
      <rPr>
        <sz val="10"/>
        <rFont val="Arial"/>
        <family val="0"/>
      </rPr>
      <t>, of other 2 sides of each triangle is b&amp;c. Angle opposite diagonal is A</t>
    </r>
  </si>
  <si>
    <t>use cosine rule: a=b^2 +c^2 - 2bcCos(A)</t>
  </si>
  <si>
    <t>s(Tri1):</t>
  </si>
  <si>
    <t>s(Tri2):</t>
  </si>
  <si>
    <t>Areas:</t>
  </si>
  <si>
    <t>So total area of quadrilateral is one of 4 values:</t>
  </si>
  <si>
    <t>This is the sum of (the area of the quadrilateral of straight lines joining the 4 pillars), and the 4 (sets of deviations of the actual boundary from these straight lines).</t>
  </si>
  <si>
    <t>1) Area of quadrilateral between straight lines joining the pillars.</t>
  </si>
  <si>
    <t>2) The 4 sets of deivations are calculated on each of the 4 pages of this file. They are:</t>
  </si>
  <si>
    <t>sum:</t>
  </si>
  <si>
    <t>3) TOTAL AREA is one of 4 possible values:</t>
  </si>
  <si>
    <t>sq.m</t>
  </si>
  <si>
    <t>so 1ha, 66a, and between 1.2 and 3.6sq m</t>
  </si>
  <si>
    <t>sq.m.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</si>
</sst>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u val="single"/>
      <sz val="10"/>
      <name val="Arial"/>
      <family val="2"/>
    </font>
    <font>
      <b/>
      <u val="single"/>
      <sz val="10.2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66" fontId="0" fillId="0" borderId="8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5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Northern boundary, heading west, from stone 759 to 758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'759-758'!$B$1</c:f>
              <c:strCache>
                <c:ptCount val="1"/>
                <c:pt idx="0">
                  <c:v>#759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'759-758'!$B$2:$N$2</c:f>
              <c:numCache/>
            </c:numRef>
          </c:xVal>
          <c:yVal>
            <c:numRef>
              <c:f>'759-758'!$B$3:$N$3</c:f>
              <c:numCache/>
            </c:numRef>
          </c:yVal>
          <c:smooth val="0"/>
        </c:ser>
        <c:axId val="30870138"/>
        <c:axId val="9395787"/>
      </c:scatterChart>
      <c:valAx>
        <c:axId val="30870138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Distance along straight line connecting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5787"/>
        <c:crossesAt val="-1"/>
        <c:crossBetween val="midCat"/>
        <c:dispUnits/>
        <c:majorUnit val="10"/>
      </c:valAx>
      <c:valAx>
        <c:axId val="9395787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Perpendicular distance deviating from straight line between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spPr>
          <a:ln w="3175">
            <a:noFill/>
          </a:ln>
        </c:spPr>
        <c:crossAx val="30870138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sng" baseline="0">
                <a:latin typeface="Arial"/>
                <a:ea typeface="Arial"/>
                <a:cs typeface="Arial"/>
              </a:rPr>
              <a:t>Western boundary, heading south, from stone 758 to 757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'758-757'!$B$1</c:f>
              <c:strCache>
                <c:ptCount val="1"/>
                <c:pt idx="0">
                  <c:v>#758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'758-757'!$B$2:$C$2</c:f>
              <c:numCache/>
            </c:numRef>
          </c:xVal>
          <c:yVal>
            <c:numRef>
              <c:f>'758-757'!$B$3:$C$3</c:f>
              <c:numCache/>
            </c:numRef>
          </c:yVal>
          <c:smooth val="0"/>
        </c:ser>
        <c:axId val="17453220"/>
        <c:axId val="22861253"/>
      </c:scatterChart>
      <c:valAx>
        <c:axId val="1745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Distance along straight line connecting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61253"/>
        <c:crossesAt val="-1"/>
        <c:crossBetween val="midCat"/>
        <c:dispUnits/>
        <c:majorUnit val="10"/>
      </c:valAx>
      <c:valAx>
        <c:axId val="22861253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Perpendicular distance deviating from straight line between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17453220"/>
        <c:crossesAt val="-1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sng" baseline="0">
                <a:latin typeface="Arial"/>
                <a:ea typeface="Arial"/>
                <a:cs typeface="Arial"/>
              </a:rPr>
              <a:t>Southern boundary, heading east, from stone 757 to 756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'757-756'!$B$1</c:f>
              <c:strCache>
                <c:ptCount val="1"/>
                <c:pt idx="0">
                  <c:v>#757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'757-756'!$B$2:$J$2</c:f>
              <c:numCache/>
            </c:numRef>
          </c:xVal>
          <c:yVal>
            <c:numRef>
              <c:f>'757-756'!$B$3:$J$3</c:f>
              <c:numCache/>
            </c:numRef>
          </c:yVal>
          <c:smooth val="0"/>
        </c:ser>
        <c:axId val="4424686"/>
        <c:axId val="39822175"/>
      </c:scatterChart>
      <c:valAx>
        <c:axId val="4424686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Distance along straight line connecting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22175"/>
        <c:crossesAt val="-1"/>
        <c:crossBetween val="midCat"/>
        <c:dispUnits/>
        <c:majorUnit val="10"/>
      </c:valAx>
      <c:valAx>
        <c:axId val="39822175"/>
        <c:scaling>
          <c:orientation val="minMax"/>
          <c:max val="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Perpendicular distance deviating from straight line between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spPr>
          <a:ln w="3175">
            <a:noFill/>
          </a:ln>
        </c:spPr>
        <c:crossAx val="4424686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sng" baseline="0">
                <a:latin typeface="Arial"/>
                <a:ea typeface="Arial"/>
                <a:cs typeface="Arial"/>
              </a:rPr>
              <a:t>Eastern boundary, heading north, from stone 756 to 759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'756-759'!$B$1</c:f>
              <c:strCache>
                <c:ptCount val="1"/>
                <c:pt idx="0">
                  <c:v>#756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'756-759'!$B$2:$J$2</c:f>
              <c:numCache/>
            </c:numRef>
          </c:xVal>
          <c:yVal>
            <c:numRef>
              <c:f>'756-759'!$B$3:$J$3</c:f>
              <c:numCache/>
            </c:numRef>
          </c:yVal>
          <c:smooth val="0"/>
        </c:ser>
        <c:axId val="22855256"/>
        <c:axId val="4370713"/>
      </c:scatterChart>
      <c:valAx>
        <c:axId val="22855256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Distance along straight line connecting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0713"/>
        <c:crossesAt val="-1"/>
        <c:crossBetween val="midCat"/>
        <c:dispUnits/>
        <c:majorUnit val="10"/>
      </c:valAx>
      <c:valAx>
        <c:axId val="4370713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Perpendicular distance deviating from straight line between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spPr>
          <a:ln w="3175">
            <a:noFill/>
          </a:ln>
        </c:spPr>
        <c:crossAx val="22855256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14</xdr:col>
      <xdr:colOff>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1295400"/>
        <a:ext cx="90106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9</xdr:col>
      <xdr:colOff>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1285875"/>
        <a:ext cx="56007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295400"/>
        <a:ext cx="92583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14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295400"/>
        <a:ext cx="89535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workbookViewId="0" topLeftCell="A1">
      <selection activeCell="G66" sqref="G66"/>
    </sheetView>
  </sheetViews>
  <sheetFormatPr defaultColWidth="9.140625" defaultRowHeight="12.75"/>
  <cols>
    <col min="1" max="1" width="11.00390625" style="0" customWidth="1"/>
    <col min="2" max="2" width="10.8515625" style="0" customWidth="1"/>
    <col min="5" max="5" width="9.57421875" style="0" bestFit="1" customWidth="1"/>
    <col min="13" max="13" width="12.28125" style="0" customWidth="1"/>
  </cols>
  <sheetData>
    <row r="1" spans="2:14" ht="12.75">
      <c r="B1" s="18" t="s">
        <v>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 t="s">
        <v>1</v>
      </c>
    </row>
    <row r="2" spans="1:14" ht="12.75">
      <c r="A2" s="13" t="s">
        <v>3</v>
      </c>
      <c r="B2" s="13">
        <v>0</v>
      </c>
      <c r="C2" s="3">
        <v>41.9</v>
      </c>
      <c r="D2" s="13">
        <v>42.9</v>
      </c>
      <c r="E2" s="3">
        <v>46.25</v>
      </c>
      <c r="F2" s="13">
        <v>52.6</v>
      </c>
      <c r="G2" s="3">
        <v>62.85</v>
      </c>
      <c r="H2" s="13">
        <v>66.6</v>
      </c>
      <c r="I2" s="3">
        <v>77.75</v>
      </c>
      <c r="J2" s="13">
        <v>91.7</v>
      </c>
      <c r="K2" s="3">
        <v>102.8</v>
      </c>
      <c r="L2" s="13">
        <v>111.35</v>
      </c>
      <c r="M2" s="3">
        <v>127.55</v>
      </c>
      <c r="N2" s="13">
        <v>128.85</v>
      </c>
    </row>
    <row r="3" spans="1:14" ht="12.75">
      <c r="A3" s="19" t="s">
        <v>2</v>
      </c>
      <c r="B3" s="14">
        <v>0</v>
      </c>
      <c r="C3" s="6">
        <v>1.3</v>
      </c>
      <c r="D3" s="14">
        <v>4.1</v>
      </c>
      <c r="E3" s="6">
        <v>3.15</v>
      </c>
      <c r="F3" s="14">
        <v>3.8</v>
      </c>
      <c r="G3" s="6">
        <v>4.6</v>
      </c>
      <c r="H3" s="14">
        <v>4.7</v>
      </c>
      <c r="I3" s="6">
        <v>3.3</v>
      </c>
      <c r="J3" s="14">
        <v>3.4</v>
      </c>
      <c r="K3" s="6">
        <v>2.2</v>
      </c>
      <c r="L3" s="14">
        <v>0</v>
      </c>
      <c r="M3" s="6">
        <v>-0.9</v>
      </c>
      <c r="N3" s="14">
        <v>0</v>
      </c>
    </row>
    <row r="4" spans="1:14" ht="12.75">
      <c r="A4" s="11" t="s">
        <v>8</v>
      </c>
      <c r="B4" s="15" t="s">
        <v>9</v>
      </c>
      <c r="C4" s="9">
        <f>SQRT((C2-B2)^2+(C3-B3)^2)</f>
        <v>41.92016221342661</v>
      </c>
      <c r="D4" s="12">
        <f aca="true" t="shared" si="0" ref="D4:J4">SQRT((D2-C2)^2+(D3-C3)^2)</f>
        <v>2.973213749463701</v>
      </c>
      <c r="E4" s="9">
        <f t="shared" si="0"/>
        <v>3.482097069296031</v>
      </c>
      <c r="F4" s="12">
        <f t="shared" si="0"/>
        <v>6.3831810251629255</v>
      </c>
      <c r="G4" s="9">
        <f t="shared" si="0"/>
        <v>10.281172112166978</v>
      </c>
      <c r="H4" s="12">
        <f t="shared" si="0"/>
        <v>3.7513330963805314</v>
      </c>
      <c r="I4" s="9">
        <f t="shared" si="0"/>
        <v>11.237548665078169</v>
      </c>
      <c r="J4" s="12">
        <f t="shared" si="0"/>
        <v>13.950358418334638</v>
      </c>
      <c r="K4" s="9">
        <f>SQRT((K2-J2)^2+(K3-J3)^2)</f>
        <v>11.16467643955703</v>
      </c>
      <c r="L4" s="12">
        <f>SQRT((L2-K2)^2+(L3-K3)^2)</f>
        <v>8.828504969699</v>
      </c>
      <c r="M4" s="9">
        <f>SQRT((M2-L2)^2+(M3-L3)^2)</f>
        <v>16.224980739587956</v>
      </c>
      <c r="N4" s="12">
        <f>SQRT((N2-M2)^2+(N3-M3)^2)</f>
        <v>1.5811388300841873</v>
      </c>
    </row>
    <row r="6" spans="1:4" ht="12.75">
      <c r="A6" s="8" t="s">
        <v>6</v>
      </c>
      <c r="B6" s="16"/>
      <c r="C6" s="17"/>
      <c r="D6" s="11">
        <v>128.85</v>
      </c>
    </row>
    <row r="7" spans="1:7" ht="12.75">
      <c r="A7" s="8" t="s">
        <v>7</v>
      </c>
      <c r="B7" s="16"/>
      <c r="C7" s="17"/>
      <c r="D7" s="12">
        <f>SUM(C4:N4)</f>
        <v>131.77836732823778</v>
      </c>
      <c r="F7" s="8" t="s">
        <v>10</v>
      </c>
      <c r="G7" s="17">
        <f>D7/D6*100</f>
        <v>102.27269486087526</v>
      </c>
    </row>
    <row r="28" ht="12.75">
      <c r="A28" t="s">
        <v>34</v>
      </c>
    </row>
    <row r="29" spans="1:14" ht="12.75">
      <c r="A29" t="s">
        <v>30</v>
      </c>
      <c r="B29" s="13">
        <v>1</v>
      </c>
      <c r="C29" s="13">
        <v>2</v>
      </c>
      <c r="D29" s="13">
        <v>3</v>
      </c>
      <c r="E29" s="13">
        <v>4</v>
      </c>
      <c r="F29" s="13">
        <v>5</v>
      </c>
      <c r="G29" s="13">
        <v>6</v>
      </c>
      <c r="H29" s="13">
        <v>7</v>
      </c>
      <c r="I29" s="13">
        <v>8</v>
      </c>
      <c r="J29" s="13">
        <v>9</v>
      </c>
      <c r="K29" s="13">
        <v>10</v>
      </c>
      <c r="L29" s="13">
        <v>11</v>
      </c>
      <c r="M29" s="13">
        <v>12</v>
      </c>
      <c r="N29" t="s">
        <v>32</v>
      </c>
    </row>
    <row r="30" spans="1:13" ht="12.75">
      <c r="A30" s="2" t="s">
        <v>27</v>
      </c>
      <c r="B30" s="13">
        <f aca="true" t="shared" si="1" ref="B30:K30">ABS((MIN(ABS(B3),ABS(C3))-0)*(C2-B2))</f>
        <v>0</v>
      </c>
      <c r="C30" s="13">
        <f t="shared" si="1"/>
        <v>1.3</v>
      </c>
      <c r="D30" s="13">
        <f t="shared" si="1"/>
        <v>10.552500000000004</v>
      </c>
      <c r="E30" s="13">
        <f t="shared" si="1"/>
        <v>20.002500000000005</v>
      </c>
      <c r="F30" s="13">
        <f t="shared" si="1"/>
        <v>38.949999999999996</v>
      </c>
      <c r="G30" s="13">
        <f t="shared" si="1"/>
        <v>17.249999999999964</v>
      </c>
      <c r="H30" s="13">
        <f t="shared" si="1"/>
        <v>36.795000000000016</v>
      </c>
      <c r="I30" s="13">
        <f t="shared" si="1"/>
        <v>46.035000000000004</v>
      </c>
      <c r="J30" s="13">
        <f t="shared" si="1"/>
        <v>24.41999999999999</v>
      </c>
      <c r="K30" s="13">
        <f t="shared" si="1"/>
        <v>0</v>
      </c>
      <c r="L30" s="13">
        <f>ABS((MIN(ABS(L3),ABS(M3))-0)*(M2-L2))*-1</f>
        <v>0</v>
      </c>
      <c r="M30" s="13">
        <f>ABS((MIN(ABS(M3),ABS(N3))-0)*(N2-M2))*-1</f>
        <v>0</v>
      </c>
    </row>
    <row r="31" spans="1:13" ht="12.75">
      <c r="A31" s="34" t="s">
        <v>28</v>
      </c>
      <c r="B31" s="19">
        <f>ABS(0.5*(C2-B2)*(C3-B3))</f>
        <v>27.235</v>
      </c>
      <c r="C31" s="19">
        <f>ABS(0.5*(D2-C2)*(D3-C3))</f>
        <v>1.4</v>
      </c>
      <c r="D31" s="19">
        <f aca="true" t="shared" si="2" ref="D31:I31">ABS(0.5*(E2-D2)*(E3-D3))</f>
        <v>1.5912500000000003</v>
      </c>
      <c r="E31" s="19">
        <f t="shared" si="2"/>
        <v>2.06375</v>
      </c>
      <c r="F31" s="19">
        <f t="shared" si="2"/>
        <v>4.099999999999999</v>
      </c>
      <c r="G31" s="19">
        <f t="shared" si="2"/>
        <v>0.18750000000000064</v>
      </c>
      <c r="H31" s="19">
        <f t="shared" si="2"/>
        <v>7.805000000000006</v>
      </c>
      <c r="I31" s="19">
        <f t="shared" si="2"/>
        <v>0.6975000000000008</v>
      </c>
      <c r="J31" s="19">
        <f>ABS(0.5*(K2-J2)*(K3-J3))</f>
        <v>6.659999999999995</v>
      </c>
      <c r="K31" s="19">
        <f>ABS(0.5*(L2-K2)*(L3-K3))</f>
        <v>9.404999999999998</v>
      </c>
      <c r="L31" s="19">
        <f>ABS(0.5*(M2-L2)*(M3-L3))*-1</f>
        <v>-7.290000000000002</v>
      </c>
      <c r="M31" s="19">
        <f>ABS(0.5*(N2-M2)*(N3-M3))*-1</f>
        <v>-0.5849999999999987</v>
      </c>
    </row>
    <row r="32" spans="1:14" ht="12.75">
      <c r="A32" s="8" t="s">
        <v>29</v>
      </c>
      <c r="B32" s="11">
        <f>B30+B31</f>
        <v>27.235</v>
      </c>
      <c r="C32" s="11">
        <f>C30+C31</f>
        <v>2.7</v>
      </c>
      <c r="D32" s="11">
        <f aca="true" t="shared" si="3" ref="D32:I32">D30+D31</f>
        <v>12.143750000000004</v>
      </c>
      <c r="E32" s="11">
        <f t="shared" si="3"/>
        <v>22.066250000000004</v>
      </c>
      <c r="F32" s="11">
        <f t="shared" si="3"/>
        <v>43.05</v>
      </c>
      <c r="G32" s="11">
        <f t="shared" si="3"/>
        <v>17.437499999999964</v>
      </c>
      <c r="H32" s="11">
        <f t="shared" si="3"/>
        <v>44.60000000000002</v>
      </c>
      <c r="I32" s="11">
        <f t="shared" si="3"/>
        <v>46.7325</v>
      </c>
      <c r="J32" s="11">
        <f>J30+J31</f>
        <v>31.079999999999984</v>
      </c>
      <c r="K32" s="11">
        <f>K30+K31</f>
        <v>9.404999999999998</v>
      </c>
      <c r="L32" s="11">
        <f>L30+L31</f>
        <v>-7.290000000000002</v>
      </c>
      <c r="M32" s="11">
        <f>M30+M31</f>
        <v>-0.5849999999999987</v>
      </c>
      <c r="N32" s="33">
        <f>SUM(B32:M32)</f>
        <v>248.57499999999993</v>
      </c>
    </row>
    <row r="33" ht="12.75">
      <c r="A33" s="35" t="s">
        <v>33</v>
      </c>
    </row>
    <row r="34" ht="12.75">
      <c r="A34" s="35" t="s">
        <v>35</v>
      </c>
    </row>
    <row r="35" ht="12.75">
      <c r="A35" s="35" t="s">
        <v>36</v>
      </c>
    </row>
    <row r="36" ht="12.75">
      <c r="A36" s="35"/>
    </row>
    <row r="37" ht="12.75">
      <c r="A37" t="s">
        <v>12</v>
      </c>
    </row>
    <row r="38" spans="1:2" ht="12.75">
      <c r="A38" t="s">
        <v>14</v>
      </c>
      <c r="B38" t="s">
        <v>13</v>
      </c>
    </row>
    <row r="39" spans="1:2" ht="12.75">
      <c r="A39">
        <v>756</v>
      </c>
      <c r="B39">
        <v>76.28944333333334</v>
      </c>
    </row>
    <row r="40" spans="1:2" ht="12.75">
      <c r="A40">
        <v>757</v>
      </c>
      <c r="B40">
        <v>90.64</v>
      </c>
    </row>
    <row r="41" spans="1:2" ht="12.75">
      <c r="A41" s="28">
        <v>758</v>
      </c>
      <c r="B41" s="21">
        <v>95.42166666700001</v>
      </c>
    </row>
    <row r="42" spans="1:2" ht="12.75">
      <c r="A42" s="6">
        <v>759</v>
      </c>
      <c r="B42" s="30">
        <f>360-B39-B40-B41</f>
        <v>97.64888999966666</v>
      </c>
    </row>
    <row r="43" spans="1:2" ht="12.75">
      <c r="A43" s="29" t="s">
        <v>31</v>
      </c>
      <c r="B43">
        <f>SUM(B39:B42)</f>
        <v>360</v>
      </c>
    </row>
    <row r="45" ht="12.75">
      <c r="A45" t="s">
        <v>22</v>
      </c>
    </row>
    <row r="46" spans="2:6" ht="12.75">
      <c r="B46" t="s">
        <v>15</v>
      </c>
      <c r="C46" t="s">
        <v>16</v>
      </c>
      <c r="D46" t="s">
        <v>17</v>
      </c>
      <c r="E46" t="s">
        <v>18</v>
      </c>
      <c r="F46" t="s">
        <v>19</v>
      </c>
    </row>
    <row r="47" spans="1:6" ht="12.75">
      <c r="A47" t="s">
        <v>21</v>
      </c>
      <c r="B47" s="11">
        <v>128.85</v>
      </c>
      <c r="C47" s="11">
        <v>103.03</v>
      </c>
      <c r="D47" s="11">
        <v>155.45</v>
      </c>
      <c r="E47" s="11">
        <v>120.0498</v>
      </c>
      <c r="F47" s="13">
        <f>SUM(B47:E47)</f>
        <v>507.3798</v>
      </c>
    </row>
    <row r="48" spans="1:6" ht="12.75">
      <c r="A48" t="s">
        <v>20</v>
      </c>
      <c r="B48" s="12">
        <v>131.77836732823778</v>
      </c>
      <c r="C48" s="12">
        <v>103.03</v>
      </c>
      <c r="D48" s="11">
        <v>158.90702028810426</v>
      </c>
      <c r="E48" s="11">
        <v>121.18122917989054</v>
      </c>
      <c r="F48" s="11">
        <f>SUM(B48:E48)</f>
        <v>514.8966167962326</v>
      </c>
    </row>
    <row r="49" spans="6:7" ht="12.75">
      <c r="F49" s="11">
        <f>F48/F47*100</f>
        <v>101.48149705530898</v>
      </c>
      <c r="G49" t="s">
        <v>10</v>
      </c>
    </row>
    <row r="50" ht="12.75">
      <c r="M50" s="1">
        <f>C70+E71</f>
        <v>15672.722207655532</v>
      </c>
    </row>
    <row r="51" spans="1:13" ht="12.75">
      <c r="A51" t="s">
        <v>23</v>
      </c>
      <c r="M51" s="1">
        <f>C70+C71</f>
        <v>15671.65148049636</v>
      </c>
    </row>
    <row r="52" spans="1:13" ht="12.75">
      <c r="A52" t="s">
        <v>24</v>
      </c>
      <c r="M52" s="1">
        <f>E70+E71</f>
        <v>15674.075299599463</v>
      </c>
    </row>
    <row r="53" spans="1:13" ht="12.75">
      <c r="A53" t="s">
        <v>25</v>
      </c>
      <c r="M53" s="1">
        <f>E70+C71</f>
        <v>15673.004572440292</v>
      </c>
    </row>
    <row r="54" ht="12.75">
      <c r="A54" t="s">
        <v>26</v>
      </c>
    </row>
    <row r="56" ht="12.75">
      <c r="A56" t="s">
        <v>43</v>
      </c>
    </row>
    <row r="57" ht="12.75">
      <c r="A57" t="s">
        <v>59</v>
      </c>
    </row>
    <row r="59" ht="12.75">
      <c r="A59" t="s">
        <v>60</v>
      </c>
    </row>
    <row r="60" ht="12.75">
      <c r="A60" t="s">
        <v>44</v>
      </c>
    </row>
    <row r="61" ht="12.75">
      <c r="A61" t="s">
        <v>53</v>
      </c>
    </row>
    <row r="62" spans="2:5" ht="12.75">
      <c r="B62" t="s">
        <v>37</v>
      </c>
      <c r="C62" t="s">
        <v>39</v>
      </c>
      <c r="D62" t="s">
        <v>40</v>
      </c>
      <c r="E62" t="s">
        <v>38</v>
      </c>
    </row>
    <row r="63" spans="1:7" ht="12.75">
      <c r="A63" t="s">
        <v>45</v>
      </c>
      <c r="B63" s="23">
        <f>SQRT((C63^2)+(D63^2)-(2*C63*D63*COS(RADIANS(E63))))</f>
        <v>172.41273997400882</v>
      </c>
      <c r="C63">
        <v>128.85</v>
      </c>
      <c r="D63">
        <v>103.03</v>
      </c>
      <c r="E63" s="20">
        <v>95.42166666700001</v>
      </c>
      <c r="G63" t="s">
        <v>54</v>
      </c>
    </row>
    <row r="64" spans="1:7" ht="12.75">
      <c r="A64" t="s">
        <v>46</v>
      </c>
      <c r="B64" s="22">
        <f>SQRT((C64^2)+(D64^2)-(2*C64*D64*COS(RADIANS(E64))))</f>
        <v>172.42491556086438</v>
      </c>
      <c r="C64">
        <v>120.0498</v>
      </c>
      <c r="D64">
        <v>155.45</v>
      </c>
      <c r="E64">
        <v>76.28944333333334</v>
      </c>
      <c r="G64" t="s">
        <v>52</v>
      </c>
    </row>
    <row r="65" ht="12.75">
      <c r="E65" s="21"/>
    </row>
    <row r="66" spans="2:5" ht="12.75">
      <c r="B66" t="s">
        <v>41</v>
      </c>
      <c r="E66" t="s">
        <v>42</v>
      </c>
    </row>
    <row r="67" spans="1:3" ht="12.75">
      <c r="A67" t="s">
        <v>57</v>
      </c>
      <c r="B67" t="s">
        <v>55</v>
      </c>
      <c r="C67">
        <f>(B63+C63+D63)/2</f>
        <v>202.1463699870044</v>
      </c>
    </row>
    <row r="68" spans="2:3" ht="12.75">
      <c r="B68" t="s">
        <v>56</v>
      </c>
      <c r="C68">
        <f>(B64+C64+D64)/2</f>
        <v>223.9623577804322</v>
      </c>
    </row>
    <row r="69" ht="12.75">
      <c r="B69" t="s">
        <v>47</v>
      </c>
    </row>
    <row r="70" spans="2:6" ht="12.75">
      <c r="B70" t="s">
        <v>50</v>
      </c>
      <c r="C70" s="36">
        <f>SQRT(C67*(C67-B64)*(C67-C63)*(C67-D63))</f>
        <v>6606.659584202978</v>
      </c>
      <c r="D70" t="s">
        <v>48</v>
      </c>
      <c r="E70" s="36">
        <f>SQRT(C67*(C67-B63)*(C67-C63)*(C67-D63))</f>
        <v>6608.012676146909</v>
      </c>
      <c r="F70" t="s">
        <v>51</v>
      </c>
    </row>
    <row r="71" spans="2:6" ht="12.75">
      <c r="B71" t="s">
        <v>49</v>
      </c>
      <c r="C71" s="36">
        <f>SQRT(C68*(C68-B64)*(C68-C64)*(C68-D64))</f>
        <v>9064.991896293383</v>
      </c>
      <c r="D71" t="s">
        <v>48</v>
      </c>
      <c r="E71" s="36">
        <f>SQRT(C68*(C68-B63)*(C68-C64)*(C68-D64))</f>
        <v>9066.062623452553</v>
      </c>
      <c r="F71" t="s">
        <v>51</v>
      </c>
    </row>
    <row r="73" ht="12.75">
      <c r="B73" s="23" t="s">
        <v>58</v>
      </c>
    </row>
    <row r="74" spans="2:3" ht="12.75">
      <c r="B74" s="37">
        <f>C70+C71</f>
        <v>15671.65148049636</v>
      </c>
      <c r="C74" s="23" t="s">
        <v>66</v>
      </c>
    </row>
    <row r="75" spans="2:3" ht="12.75">
      <c r="B75" s="37">
        <f>C70+E71</f>
        <v>15672.722207655532</v>
      </c>
      <c r="C75" s="23" t="s">
        <v>66</v>
      </c>
    </row>
    <row r="76" spans="2:3" ht="12.75">
      <c r="B76" s="37">
        <f>E70+C71</f>
        <v>15673.004572440292</v>
      </c>
      <c r="C76" s="23" t="s">
        <v>66</v>
      </c>
    </row>
    <row r="77" spans="2:3" ht="12.75">
      <c r="B77" s="37">
        <f>E70+E71</f>
        <v>15674.075299599463</v>
      </c>
      <c r="C77" s="23" t="s">
        <v>66</v>
      </c>
    </row>
    <row r="79" ht="12.75">
      <c r="A79" t="s">
        <v>61</v>
      </c>
    </row>
    <row r="80" spans="1:2" ht="12.75">
      <c r="A80" s="38" t="s">
        <v>15</v>
      </c>
      <c r="B80" s="39">
        <v>248.575</v>
      </c>
    </row>
    <row r="81" spans="1:2" ht="12.75">
      <c r="A81" s="38" t="s">
        <v>16</v>
      </c>
      <c r="B81" s="40">
        <v>0</v>
      </c>
    </row>
    <row r="82" spans="1:2" ht="12.75">
      <c r="A82" s="38" t="s">
        <v>17</v>
      </c>
      <c r="B82" s="39">
        <v>280.8925</v>
      </c>
    </row>
    <row r="83" spans="1:2" ht="12.75">
      <c r="A83" s="41" t="s">
        <v>18</v>
      </c>
      <c r="B83" s="42">
        <v>400.043749287</v>
      </c>
    </row>
    <row r="84" spans="1:3" ht="12.75">
      <c r="A84" s="23" t="s">
        <v>62</v>
      </c>
      <c r="B84" s="37">
        <f>SUM(B80:B83)</f>
        <v>929.511249287</v>
      </c>
      <c r="C84" s="23" t="s">
        <v>66</v>
      </c>
    </row>
    <row r="86" ht="12.75">
      <c r="A86" t="s">
        <v>63</v>
      </c>
    </row>
    <row r="87" spans="2:3" ht="12.75">
      <c r="B87" s="37">
        <f>B74+$B$84</f>
        <v>16601.162729783362</v>
      </c>
      <c r="C87" s="23" t="s">
        <v>64</v>
      </c>
    </row>
    <row r="88" spans="2:3" ht="12.75">
      <c r="B88" s="37">
        <f>B75+$B$84</f>
        <v>16602.233456942533</v>
      </c>
      <c r="C88" s="23" t="s">
        <v>64</v>
      </c>
    </row>
    <row r="89" spans="2:3" ht="12.75">
      <c r="B89" s="37">
        <f>B76+$B$84</f>
        <v>16602.51582172729</v>
      </c>
      <c r="C89" s="23" t="s">
        <v>64</v>
      </c>
    </row>
    <row r="90" spans="2:3" ht="12.75">
      <c r="B90" s="37">
        <f>B77+$B$84</f>
        <v>16603.586548886462</v>
      </c>
      <c r="C90" s="23" t="s">
        <v>64</v>
      </c>
    </row>
    <row r="91" ht="12.75">
      <c r="C91" s="43" t="s">
        <v>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6">
      <selection activeCell="D7" sqref="D7"/>
    </sheetView>
  </sheetViews>
  <sheetFormatPr defaultColWidth="9.140625" defaultRowHeight="12.75"/>
  <cols>
    <col min="2" max="2" width="10.8515625" style="0" customWidth="1"/>
  </cols>
  <sheetData>
    <row r="1" spans="2:3" ht="12.75">
      <c r="B1" s="18" t="s">
        <v>1</v>
      </c>
      <c r="C1" s="32" t="s">
        <v>0</v>
      </c>
    </row>
    <row r="2" spans="1:3" ht="12.75">
      <c r="A2" s="13" t="s">
        <v>3</v>
      </c>
      <c r="B2" s="13">
        <v>0</v>
      </c>
      <c r="C2" s="4">
        <v>103.03</v>
      </c>
    </row>
    <row r="3" spans="1:3" ht="12.75">
      <c r="A3" s="14" t="s">
        <v>2</v>
      </c>
      <c r="B3" s="14">
        <v>0</v>
      </c>
      <c r="C3" s="7">
        <v>0</v>
      </c>
    </row>
    <row r="4" spans="1:3" ht="12.75">
      <c r="A4" s="11" t="s">
        <v>8</v>
      </c>
      <c r="B4" s="15" t="s">
        <v>9</v>
      </c>
      <c r="C4" s="12">
        <f>SQRT((C2-B2)^2+(C3-B3)^2)</f>
        <v>103.03</v>
      </c>
    </row>
    <row r="6" spans="1:4" ht="12.75">
      <c r="A6" s="8" t="s">
        <v>6</v>
      </c>
      <c r="B6" s="16"/>
      <c r="C6" s="17"/>
      <c r="D6" s="11">
        <v>103.03</v>
      </c>
    </row>
    <row r="7" spans="1:7" ht="12.75">
      <c r="A7" s="8" t="s">
        <v>7</v>
      </c>
      <c r="B7" s="16"/>
      <c r="C7" s="17"/>
      <c r="D7" s="12">
        <f>SUM(C4:J4)</f>
        <v>103.03</v>
      </c>
      <c r="F7" s="8" t="s">
        <v>10</v>
      </c>
      <c r="G7" s="17">
        <f>D7/D6*100</f>
        <v>100</v>
      </c>
    </row>
    <row r="28" ht="12.75">
      <c r="A28" t="s">
        <v>34</v>
      </c>
    </row>
    <row r="29" spans="1:3" ht="12.75">
      <c r="A29" t="s">
        <v>30</v>
      </c>
      <c r="B29" s="13">
        <v>1</v>
      </c>
      <c r="C29" t="s">
        <v>32</v>
      </c>
    </row>
    <row r="30" spans="1:2" ht="12.75">
      <c r="A30" s="2" t="s">
        <v>27</v>
      </c>
      <c r="B30" s="13">
        <f>ABS((MIN(ABS(B3),ABS(C3))-0)*(C2-B2))</f>
        <v>0</v>
      </c>
    </row>
    <row r="31" spans="1:2" ht="12.75">
      <c r="A31" s="34" t="s">
        <v>28</v>
      </c>
      <c r="B31" s="19">
        <f>ABS(0.5*(C2-B2)*(C3-B3))</f>
        <v>0</v>
      </c>
    </row>
    <row r="32" spans="1:3" ht="12.75">
      <c r="A32" s="8" t="s">
        <v>29</v>
      </c>
      <c r="B32" s="11">
        <f>B30+B31</f>
        <v>0</v>
      </c>
      <c r="C32" s="33">
        <f>SUM(B32:B32)</f>
        <v>0</v>
      </c>
    </row>
    <row r="33" ht="12.75">
      <c r="A33" s="35" t="s">
        <v>33</v>
      </c>
    </row>
    <row r="34" ht="12.75">
      <c r="A34" s="35" t="s">
        <v>35</v>
      </c>
    </row>
    <row r="35" ht="12.75">
      <c r="A35" s="35" t="s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4">
      <selection activeCell="J32" sqref="J32"/>
    </sheetView>
  </sheetViews>
  <sheetFormatPr defaultColWidth="9.140625" defaultRowHeight="12.75"/>
  <cols>
    <col min="2" max="2" width="10.8515625" style="0" customWidth="1"/>
  </cols>
  <sheetData>
    <row r="1" spans="2:10" ht="12.75">
      <c r="B1" s="18" t="s">
        <v>0</v>
      </c>
      <c r="C1" s="31"/>
      <c r="D1" s="31"/>
      <c r="E1" s="31"/>
      <c r="F1" s="31"/>
      <c r="G1" s="31"/>
      <c r="H1" s="31"/>
      <c r="I1" s="31"/>
      <c r="J1" s="32" t="s">
        <v>4</v>
      </c>
    </row>
    <row r="2" spans="1:10" ht="12.75">
      <c r="A2" s="13" t="s">
        <v>3</v>
      </c>
      <c r="B2" s="2">
        <v>0</v>
      </c>
      <c r="C2" s="3">
        <v>26.35</v>
      </c>
      <c r="D2" s="3">
        <v>26.6</v>
      </c>
      <c r="E2" s="3">
        <v>36.05</v>
      </c>
      <c r="F2" s="3">
        <v>46.7</v>
      </c>
      <c r="G2" s="3">
        <v>60</v>
      </c>
      <c r="H2" s="3">
        <v>84.5</v>
      </c>
      <c r="I2" s="3">
        <v>94.15</v>
      </c>
      <c r="J2" s="4">
        <v>155.45</v>
      </c>
    </row>
    <row r="3" spans="1:10" ht="12.75">
      <c r="A3" s="14" t="s">
        <v>2</v>
      </c>
      <c r="B3" s="5">
        <v>0</v>
      </c>
      <c r="C3" s="6">
        <v>3.2</v>
      </c>
      <c r="D3" s="6">
        <v>0</v>
      </c>
      <c r="E3" s="6">
        <v>2</v>
      </c>
      <c r="F3" s="6">
        <v>2.6</v>
      </c>
      <c r="G3" s="6">
        <v>3.15</v>
      </c>
      <c r="H3" s="6">
        <v>2.9</v>
      </c>
      <c r="I3" s="6">
        <v>2.2</v>
      </c>
      <c r="J3" s="7">
        <v>0</v>
      </c>
    </row>
    <row r="4" spans="1:10" ht="12.75">
      <c r="A4" s="11" t="s">
        <v>8</v>
      </c>
      <c r="B4" s="8"/>
      <c r="C4" s="9">
        <f>SQRT((C2-B2)^2+(C3-B3)^2)</f>
        <v>26.54359621452979</v>
      </c>
      <c r="D4" s="9">
        <f aca="true" t="shared" si="0" ref="D4:J4">SQRT((D2-C2)^2+(D3-C3)^2)</f>
        <v>3.209750769140807</v>
      </c>
      <c r="E4" s="9">
        <f t="shared" si="0"/>
        <v>9.659321922371152</v>
      </c>
      <c r="F4" s="9">
        <f t="shared" si="0"/>
        <v>10.666888018536621</v>
      </c>
      <c r="G4" s="9">
        <f t="shared" si="0"/>
        <v>13.311367322705806</v>
      </c>
      <c r="H4" s="9">
        <f t="shared" si="0"/>
        <v>24.501275477003233</v>
      </c>
      <c r="I4" s="9">
        <f t="shared" si="0"/>
        <v>9.675355290634041</v>
      </c>
      <c r="J4" s="10">
        <f t="shared" si="0"/>
        <v>61.339465273182796</v>
      </c>
    </row>
    <row r="6" spans="1:4" ht="12.75">
      <c r="A6" s="8" t="s">
        <v>6</v>
      </c>
      <c r="B6" s="16"/>
      <c r="C6" s="17"/>
      <c r="D6" s="11">
        <v>155.45</v>
      </c>
    </row>
    <row r="7" spans="1:7" ht="12.75">
      <c r="A7" s="8" t="s">
        <v>7</v>
      </c>
      <c r="B7" s="16"/>
      <c r="C7" s="17"/>
      <c r="D7" s="12">
        <f>SUM(C4:J4)</f>
        <v>158.90702028810426</v>
      </c>
      <c r="F7" s="8" t="s">
        <v>10</v>
      </c>
      <c r="G7" s="17">
        <f>D7/D6*100</f>
        <v>102.2238792461269</v>
      </c>
    </row>
    <row r="28" ht="12.75">
      <c r="A28" t="s">
        <v>34</v>
      </c>
    </row>
    <row r="29" spans="1:10" ht="12.75">
      <c r="A29" t="s">
        <v>30</v>
      </c>
      <c r="B29" s="13">
        <v>1</v>
      </c>
      <c r="C29" s="13">
        <v>2</v>
      </c>
      <c r="D29" s="13">
        <v>3</v>
      </c>
      <c r="E29" s="13">
        <v>4</v>
      </c>
      <c r="F29" s="13">
        <v>5</v>
      </c>
      <c r="G29" s="13">
        <v>6</v>
      </c>
      <c r="H29" s="13">
        <v>7</v>
      </c>
      <c r="I29" s="13">
        <v>8</v>
      </c>
      <c r="J29" t="s">
        <v>32</v>
      </c>
    </row>
    <row r="30" spans="1:9" ht="12.75">
      <c r="A30" s="2" t="s">
        <v>27</v>
      </c>
      <c r="B30" s="13">
        <f>ABS((MIN(ABS(B3),ABS(C3))-0)*(C2-B2))</f>
        <v>0</v>
      </c>
      <c r="C30" s="13">
        <f aca="true" t="shared" si="1" ref="C30:I30">ABS((MIN(ABS(C3),ABS(D3))-0)*(D2-C2))</f>
        <v>0</v>
      </c>
      <c r="D30" s="13">
        <f t="shared" si="1"/>
        <v>0</v>
      </c>
      <c r="E30" s="13">
        <f t="shared" si="1"/>
        <v>21.30000000000001</v>
      </c>
      <c r="F30" s="13">
        <f t="shared" si="1"/>
        <v>34.57999999999999</v>
      </c>
      <c r="G30" s="13">
        <f t="shared" si="1"/>
        <v>71.05</v>
      </c>
      <c r="H30" s="13">
        <f t="shared" si="1"/>
        <v>21.230000000000015</v>
      </c>
      <c r="I30" s="13">
        <f t="shared" si="1"/>
        <v>0</v>
      </c>
    </row>
    <row r="31" spans="1:9" ht="12.75">
      <c r="A31" s="34" t="s">
        <v>28</v>
      </c>
      <c r="B31" s="19">
        <f>ABS(0.5*(C2-B2)*(C3-B3))</f>
        <v>42.160000000000004</v>
      </c>
      <c r="C31" s="19">
        <f>ABS(0.5*(D2-C2)*(D3-C3))</f>
        <v>0.4</v>
      </c>
      <c r="D31" s="19">
        <f aca="true" t="shared" si="2" ref="D31:I31">ABS(0.5*(E2-D2)*(E3-D3))</f>
        <v>9.449999999999996</v>
      </c>
      <c r="E31" s="19">
        <f t="shared" si="2"/>
        <v>3.195000000000002</v>
      </c>
      <c r="F31" s="19">
        <f t="shared" si="2"/>
        <v>3.657499999999998</v>
      </c>
      <c r="G31" s="19">
        <f t="shared" si="2"/>
        <v>3.0625</v>
      </c>
      <c r="H31" s="19">
        <f t="shared" si="2"/>
        <v>3.377500000000001</v>
      </c>
      <c r="I31" s="19">
        <f t="shared" si="2"/>
        <v>67.42999999999999</v>
      </c>
    </row>
    <row r="32" spans="1:10" ht="12.75">
      <c r="A32" s="8" t="s">
        <v>29</v>
      </c>
      <c r="B32" s="11">
        <f>B30+B31</f>
        <v>42.160000000000004</v>
      </c>
      <c r="C32" s="11">
        <f>C30+C31</f>
        <v>0.4</v>
      </c>
      <c r="D32" s="11">
        <f aca="true" t="shared" si="3" ref="D32:I32">D30+D31</f>
        <v>9.449999999999996</v>
      </c>
      <c r="E32" s="11">
        <f t="shared" si="3"/>
        <v>24.49500000000001</v>
      </c>
      <c r="F32" s="11">
        <f t="shared" si="3"/>
        <v>38.23749999999999</v>
      </c>
      <c r="G32" s="11">
        <f t="shared" si="3"/>
        <v>74.1125</v>
      </c>
      <c r="H32" s="11">
        <f t="shared" si="3"/>
        <v>24.607500000000016</v>
      </c>
      <c r="I32" s="11">
        <f t="shared" si="3"/>
        <v>67.42999999999999</v>
      </c>
      <c r="J32" s="33">
        <f>SUM(B32:I32)</f>
        <v>280.89250000000004</v>
      </c>
    </row>
    <row r="33" ht="12.75">
      <c r="A33" s="35" t="s">
        <v>33</v>
      </c>
    </row>
    <row r="34" ht="12.75">
      <c r="A34" s="35" t="s">
        <v>35</v>
      </c>
    </row>
    <row r="35" ht="12.75">
      <c r="A35" s="35" t="s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0">
      <selection activeCell="B41" sqref="B41"/>
    </sheetView>
  </sheetViews>
  <sheetFormatPr defaultColWidth="9.140625" defaultRowHeight="12.75"/>
  <cols>
    <col min="2" max="2" width="13.421875" style="0" customWidth="1"/>
    <col min="4" max="4" width="9.57421875" style="0" customWidth="1"/>
    <col min="6" max="6" width="9.28125" style="0" customWidth="1"/>
    <col min="10" max="10" width="9.57421875" style="0" bestFit="1" customWidth="1"/>
    <col min="13" max="13" width="10.140625" style="0" customWidth="1"/>
    <col min="15" max="15" width="11.57421875" style="0" bestFit="1" customWidth="1"/>
  </cols>
  <sheetData>
    <row r="1" spans="2:9" ht="12.75">
      <c r="B1" s="18" t="s">
        <v>4</v>
      </c>
      <c r="C1" s="31"/>
      <c r="D1" s="32" t="s">
        <v>5</v>
      </c>
      <c r="E1" s="16"/>
      <c r="F1" s="16"/>
      <c r="G1" s="16"/>
      <c r="H1" s="16"/>
      <c r="I1" s="16"/>
    </row>
    <row r="2" spans="1:4" ht="12.75">
      <c r="A2" s="13" t="s">
        <v>3</v>
      </c>
      <c r="B2" s="13">
        <v>0</v>
      </c>
      <c r="C2" s="3">
        <v>95.82181</v>
      </c>
      <c r="D2" s="26">
        <v>120.0498</v>
      </c>
    </row>
    <row r="3" spans="1:4" ht="12.75">
      <c r="A3" s="14" t="s">
        <v>2</v>
      </c>
      <c r="B3" s="14">
        <v>0</v>
      </c>
      <c r="C3" s="6">
        <v>6.66463</v>
      </c>
      <c r="D3" s="14">
        <v>0</v>
      </c>
    </row>
    <row r="4" spans="1:4" ht="12.75">
      <c r="A4" s="11" t="s">
        <v>8</v>
      </c>
      <c r="B4" s="11"/>
      <c r="C4" s="24">
        <f>SQRT((C2-B2)^2+(C3-B3)^2)</f>
        <v>96.0533006445536</v>
      </c>
      <c r="D4" s="25">
        <f>SQRT((D2-C2)^2+(D3-C3)^2)</f>
        <v>25.127928535336935</v>
      </c>
    </row>
    <row r="6" spans="1:4" ht="12.75">
      <c r="A6" s="8" t="s">
        <v>6</v>
      </c>
      <c r="B6" s="16"/>
      <c r="C6" s="17"/>
      <c r="D6" s="26">
        <v>120.0498</v>
      </c>
    </row>
    <row r="7" spans="1:7" ht="12.75">
      <c r="A7" s="8" t="s">
        <v>7</v>
      </c>
      <c r="B7" s="16"/>
      <c r="C7" s="17"/>
      <c r="D7" s="25">
        <f>SUM(C4:J4)</f>
        <v>121.18122917989054</v>
      </c>
      <c r="F7" s="8" t="s">
        <v>11</v>
      </c>
      <c r="G7" s="17">
        <f>D7/D6*100</f>
        <v>100.94246652630036</v>
      </c>
    </row>
    <row r="28" ht="12.75">
      <c r="A28" t="s">
        <v>34</v>
      </c>
    </row>
    <row r="29" spans="1:4" ht="12.75">
      <c r="A29" t="s">
        <v>30</v>
      </c>
      <c r="B29" s="13">
        <v>1</v>
      </c>
      <c r="C29" s="13">
        <v>2</v>
      </c>
      <c r="D29" t="s">
        <v>32</v>
      </c>
    </row>
    <row r="30" spans="1:3" ht="12.75">
      <c r="A30" s="2" t="s">
        <v>27</v>
      </c>
      <c r="B30" s="13">
        <f>ABS((MIN(ABS(B3),ABS(C3))-0)*(C2-B2))</f>
        <v>0</v>
      </c>
      <c r="C30" s="13">
        <f>ABS((MIN(ABS(C3),ABS(D3))-0)*(D2-C2))</f>
        <v>0</v>
      </c>
    </row>
    <row r="31" spans="1:3" ht="12.75">
      <c r="A31" s="34" t="s">
        <v>28</v>
      </c>
      <c r="B31" s="19">
        <f>ABS(0.5*(C2-B2)*(C3-B3))</f>
        <v>319.30845479015</v>
      </c>
      <c r="C31" s="19">
        <f>ABS(0.5*(D2-C2)*(D3-C3))</f>
        <v>80.73529449685002</v>
      </c>
    </row>
    <row r="32" spans="1:4" ht="12.75">
      <c r="A32" s="8" t="s">
        <v>29</v>
      </c>
      <c r="B32" s="11">
        <f>B30+B31</f>
        <v>319.30845479015</v>
      </c>
      <c r="C32" s="11">
        <f>C30+C31</f>
        <v>80.73529449685002</v>
      </c>
      <c r="D32" s="33">
        <f>SUM(B32:C32)</f>
        <v>400.043749287</v>
      </c>
    </row>
    <row r="33" spans="1:3" ht="12.75">
      <c r="A33" s="35" t="s">
        <v>33</v>
      </c>
      <c r="B33" s="27"/>
      <c r="C33" s="27"/>
    </row>
    <row r="34" spans="1:3" ht="12.75">
      <c r="A34" s="35" t="s">
        <v>35</v>
      </c>
      <c r="B34" s="27"/>
      <c r="C34" s="27"/>
    </row>
    <row r="35" ht="12.75">
      <c r="A35" s="35" t="s">
        <v>36</v>
      </c>
    </row>
    <row r="37" spans="12:15" ht="12.75">
      <c r="L37" s="20"/>
      <c r="M37" s="22"/>
      <c r="N37" s="23"/>
      <c r="O37" s="23"/>
    </row>
    <row r="38" spans="3:16" ht="12.75">
      <c r="C38" s="20"/>
      <c r="E38" s="21"/>
      <c r="L38" s="20"/>
      <c r="M38" s="22"/>
      <c r="N38" s="23"/>
      <c r="O38" s="23"/>
      <c r="P38" s="23"/>
    </row>
    <row r="39" spans="3:16" ht="12.75">
      <c r="C39" s="20"/>
      <c r="E39" s="21"/>
      <c r="M39" s="22"/>
      <c r="N39" s="23"/>
      <c r="O39" s="23"/>
      <c r="P39" s="23"/>
    </row>
    <row r="40" spans="13:16" ht="12.75">
      <c r="M40" s="22"/>
      <c r="N40" s="23"/>
      <c r="O40" s="23"/>
      <c r="P40" s="23"/>
    </row>
    <row r="41" ht="12.75">
      <c r="M41" s="20"/>
    </row>
    <row r="42" ht="12.75">
      <c r="M42" s="20"/>
    </row>
    <row r="43" ht="12.75">
      <c r="M43" s="1"/>
    </row>
    <row r="44" ht="12.75">
      <c r="M44" s="1"/>
    </row>
    <row r="45" ht="12.75">
      <c r="M45" s="1"/>
    </row>
    <row r="46" ht="12.75">
      <c r="O46" s="21"/>
    </row>
    <row r="47" ht="12.75">
      <c r="O47" s="21"/>
    </row>
    <row r="49" ht="12.75">
      <c r="J49" s="20"/>
    </row>
    <row r="50" ht="12.75">
      <c r="J50" s="20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Guest_xp</dc:creator>
  <cp:keywords/>
  <dc:description/>
  <cp:lastModifiedBy>Guest_xp</cp:lastModifiedBy>
  <dcterms:created xsi:type="dcterms:W3CDTF">2006-08-08T09:15:05Z</dcterms:created>
  <dcterms:modified xsi:type="dcterms:W3CDTF">2006-08-09T09:39:30Z</dcterms:modified>
  <cp:category/>
  <cp:version/>
  <cp:contentType/>
  <cp:contentStatus/>
</cp:coreProperties>
</file>